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5265" activeTab="0"/>
  </bookViews>
  <sheets>
    <sheet name="Sheet1" sheetId="1" r:id="rId1"/>
  </sheets>
  <definedNames>
    <definedName name="_xlnm.Print_Area" localSheetId="0">'Sheet1'!$A$1:$N$42</definedName>
  </definedNames>
  <calcPr fullCalcOnLoad="1"/>
</workbook>
</file>

<file path=xl/comments1.xml><?xml version="1.0" encoding="utf-8"?>
<comments xmlns="http://schemas.openxmlformats.org/spreadsheetml/2006/main">
  <authors>
    <author>George Hoyle</author>
  </authors>
  <commentList>
    <comment ref="E23" authorId="0">
      <text>
        <r>
          <rPr>
            <b/>
            <u val="single"/>
            <sz val="10"/>
            <rFont val="Tahoma"/>
            <family val="2"/>
          </rPr>
          <t xml:space="preserve">Instructions:
</t>
        </r>
        <r>
          <rPr>
            <b/>
            <sz val="10"/>
            <rFont val="Tahoma"/>
            <family val="2"/>
          </rPr>
          <t>For  random sample runs;
1. Select "cell E23"
2. Press and hold the "ctrl" key 
3. Press and release the  "r" key</t>
        </r>
        <r>
          <rPr>
            <b/>
            <sz val="11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<sst xmlns="http://schemas.openxmlformats.org/spreadsheetml/2006/main" count="101" uniqueCount="53">
  <si>
    <t>A11</t>
  </si>
  <si>
    <t>A22</t>
  </si>
  <si>
    <t>A12</t>
  </si>
  <si>
    <t>A13</t>
  </si>
  <si>
    <t>A21</t>
  </si>
  <si>
    <t>A23</t>
  </si>
  <si>
    <t>A33</t>
  </si>
  <si>
    <t>C11</t>
  </si>
  <si>
    <t>C21</t>
  </si>
  <si>
    <t>C31</t>
  </si>
  <si>
    <t>A31</t>
  </si>
  <si>
    <t>A32</t>
  </si>
  <si>
    <t>A-DET</t>
  </si>
  <si>
    <t>Vss</t>
  </si>
  <si>
    <t>V1</t>
  </si>
  <si>
    <t>V2</t>
  </si>
  <si>
    <t>Rds1</t>
  </si>
  <si>
    <t>Rds2</t>
  </si>
  <si>
    <t>Gm1</t>
  </si>
  <si>
    <t>Gm2</t>
  </si>
  <si>
    <t>Rd1</t>
  </si>
  <si>
    <t>Rd2</t>
  </si>
  <si>
    <t>Rss</t>
  </si>
  <si>
    <t>D</t>
  </si>
  <si>
    <t>D11</t>
  </si>
  <si>
    <t>D12</t>
  </si>
  <si>
    <t>D13</t>
  </si>
  <si>
    <t>A-DET11</t>
  </si>
  <si>
    <t>A-DET12</t>
  </si>
  <si>
    <t>A-DET13</t>
  </si>
  <si>
    <t xml:space="preserve">      Differential Pair Simulation with Simple Device Model  (Gm, Rds, Rd, and Rss) </t>
  </si>
  <si>
    <t>%</t>
  </si>
  <si>
    <t>Rsso</t>
  </si>
  <si>
    <t>Rd1o</t>
  </si>
  <si>
    <t>Rd2o</t>
  </si>
  <si>
    <t>Rds1o</t>
  </si>
  <si>
    <t>Rds2o</t>
  </si>
  <si>
    <t>Gm1o</t>
  </si>
  <si>
    <t>Gm2o</t>
  </si>
  <si>
    <t>Vo1</t>
  </si>
  <si>
    <t>Vo2</t>
  </si>
  <si>
    <t>(Vo2-Vo1)</t>
  </si>
  <si>
    <t>Vout</t>
  </si>
  <si>
    <t xml:space="preserve"> </t>
  </si>
  <si>
    <t>Random Run</t>
  </si>
  <si>
    <t>Max</t>
  </si>
  <si>
    <t>Min</t>
  </si>
  <si>
    <t>"Crtl+r"</t>
  </si>
  <si>
    <t xml:space="preserve"> Enter  values in shaded cells below each parameter  </t>
  </si>
  <si>
    <t xml:space="preserve">To See Run Instructions: </t>
  </si>
  <si>
    <t>Reference Dataforth's Application Note AN103</t>
  </si>
  <si>
    <t xml:space="preserve">Place cursor on "cell E23"  </t>
  </si>
  <si>
    <t xml:space="preserve"> Node  Equations at Vss, Vo1, Vo2  in Circuit Shown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</si>
</sst>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</numFmts>
  <fonts count="12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lightGrid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11" fontId="0" fillId="2" borderId="2" xfId="0" applyNumberFormat="1" applyFill="1" applyBorder="1" applyAlignment="1" applyProtection="1">
      <alignment horizontal="center"/>
      <protection locked="0"/>
    </xf>
    <xf numFmtId="11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1" fontId="6" fillId="0" borderId="0" xfId="0" applyNumberFormat="1" applyFon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164" fontId="3" fillId="0" borderId="6" xfId="0" applyNumberFormat="1" applyFont="1" applyBorder="1" applyAlignment="1" applyProtection="1">
      <alignment/>
      <protection/>
    </xf>
    <xf numFmtId="11" fontId="0" fillId="0" borderId="7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1" fontId="0" fillId="0" borderId="1" xfId="0" applyNumberFormat="1" applyBorder="1" applyAlignment="1" applyProtection="1">
      <alignment/>
      <protection/>
    </xf>
    <xf numFmtId="11" fontId="1" fillId="0" borderId="8" xfId="0" applyNumberFormat="1" applyFont="1" applyBorder="1" applyAlignment="1" applyProtection="1">
      <alignment horizontal="center"/>
      <protection/>
    </xf>
    <xf numFmtId="11" fontId="3" fillId="0" borderId="8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1" fontId="4" fillId="0" borderId="1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1" fontId="4" fillId="0" borderId="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11" fontId="0" fillId="0" borderId="1" xfId="0" applyNumberFormat="1" applyFill="1" applyBorder="1" applyAlignment="1" applyProtection="1">
      <alignment horizontal="center"/>
      <protection/>
    </xf>
    <xf numFmtId="11" fontId="4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left"/>
      <protection/>
    </xf>
    <xf numFmtId="11" fontId="4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22</xdr:row>
      <xdr:rowOff>85725</xdr:rowOff>
    </xdr:from>
    <xdr:to>
      <xdr:col>3</xdr:col>
      <xdr:colOff>609600</xdr:colOff>
      <xdr:row>22</xdr:row>
      <xdr:rowOff>85725</xdr:rowOff>
    </xdr:to>
    <xdr:sp>
      <xdr:nvSpPr>
        <xdr:cNvPr id="1" name="Line 20"/>
        <xdr:cNvSpPr>
          <a:spLocks/>
        </xdr:cNvSpPr>
      </xdr:nvSpPr>
      <xdr:spPr>
        <a:xfrm flipV="1">
          <a:off x="1933575" y="3781425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219075</xdr:colOff>
      <xdr:row>5</xdr:row>
      <xdr:rowOff>133350</xdr:rowOff>
    </xdr:from>
    <xdr:to>
      <xdr:col>14</xdr:col>
      <xdr:colOff>123825</xdr:colOff>
      <xdr:row>21</xdr:row>
      <xdr:rowOff>38100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81075"/>
          <a:ext cx="31527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20</xdr:row>
      <xdr:rowOff>85725</xdr:rowOff>
    </xdr:from>
    <xdr:to>
      <xdr:col>6</xdr:col>
      <xdr:colOff>600075</xdr:colOff>
      <xdr:row>20</xdr:row>
      <xdr:rowOff>85725</xdr:rowOff>
    </xdr:to>
    <xdr:sp>
      <xdr:nvSpPr>
        <xdr:cNvPr id="3" name="Line 23"/>
        <xdr:cNvSpPr>
          <a:spLocks/>
        </xdr:cNvSpPr>
      </xdr:nvSpPr>
      <xdr:spPr>
        <a:xfrm>
          <a:off x="3686175" y="3457575"/>
          <a:ext cx="323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85725</xdr:rowOff>
    </xdr:from>
    <xdr:to>
      <xdr:col>13</xdr:col>
      <xdr:colOff>381000</xdr:colOff>
      <xdr:row>3</xdr:row>
      <xdr:rowOff>95250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801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76200</xdr:rowOff>
    </xdr:from>
    <xdr:to>
      <xdr:col>4</xdr:col>
      <xdr:colOff>409575</xdr:colOff>
      <xdr:row>11</xdr:row>
      <xdr:rowOff>142875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304925"/>
          <a:ext cx="2352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28575</xdr:rowOff>
    </xdr:from>
    <xdr:to>
      <xdr:col>9</xdr:col>
      <xdr:colOff>361950</xdr:colOff>
      <xdr:row>19</xdr:row>
      <xdr:rowOff>66675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105025"/>
          <a:ext cx="5534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R49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.28125" style="6" customWidth="1"/>
    <col min="2" max="7" width="9.57421875" style="6" customWidth="1"/>
    <col min="8" max="8" width="8.7109375" style="6" bestFit="1" customWidth="1"/>
    <col min="9" max="9" width="10.00390625" style="6" customWidth="1"/>
    <col min="10" max="10" width="9.7109375" style="6" customWidth="1"/>
    <col min="11" max="11" width="11.28125" style="6" bestFit="1" customWidth="1"/>
    <col min="12" max="12" width="4.8515625" style="10" customWidth="1"/>
    <col min="13" max="13" width="13.140625" style="6" bestFit="1" customWidth="1"/>
    <col min="14" max="14" width="9.7109375" style="6" bestFit="1" customWidth="1"/>
    <col min="15" max="15" width="9.57421875" style="6" bestFit="1" customWidth="1"/>
    <col min="16" max="17" width="8.421875" style="6" customWidth="1"/>
    <col min="18" max="18" width="9.57421875" style="6" bestFit="1" customWidth="1"/>
    <col min="19" max="16384" width="9.140625" style="6" customWidth="1"/>
  </cols>
  <sheetData>
    <row r="1" ht="12.75"/>
    <row r="2" ht="12.75"/>
    <row r="3" spans="3:12" ht="14.25">
      <c r="C3" s="7"/>
      <c r="E3" s="7"/>
      <c r="F3" s="7"/>
      <c r="G3" s="7"/>
      <c r="H3" s="7"/>
      <c r="I3" s="7"/>
      <c r="J3" s="7"/>
      <c r="K3" s="7"/>
      <c r="L3" s="9"/>
    </row>
    <row r="4" spans="3:9" ht="14.25">
      <c r="C4" s="7"/>
      <c r="E4" s="7"/>
      <c r="F4" s="7"/>
      <c r="G4" s="7"/>
      <c r="H4" s="7"/>
      <c r="I4" s="7"/>
    </row>
    <row r="5" spans="3:9" ht="12.75" customHeight="1">
      <c r="C5" s="7"/>
      <c r="E5" s="7"/>
      <c r="F5" s="7"/>
      <c r="G5" s="7"/>
      <c r="H5" s="7"/>
      <c r="I5" s="7"/>
    </row>
    <row r="6" spans="4:9" ht="15">
      <c r="D6" s="8" t="s">
        <v>30</v>
      </c>
      <c r="H6" s="7"/>
      <c r="I6" s="7"/>
    </row>
    <row r="7" ht="15">
      <c r="E7" s="8" t="s">
        <v>50</v>
      </c>
    </row>
    <row r="8" ht="14.25">
      <c r="J8" s="7"/>
    </row>
    <row r="9" spans="6:8" ht="14.25">
      <c r="F9" s="7"/>
      <c r="G9" s="7"/>
      <c r="H9" s="7"/>
    </row>
    <row r="10" ht="12.75">
      <c r="E10" s="11" t="s">
        <v>52</v>
      </c>
    </row>
    <row r="11" ht="12.75"/>
    <row r="12" ht="12.75"/>
    <row r="13" ht="12.75"/>
    <row r="14" ht="12.75"/>
    <row r="15" ht="12.75"/>
    <row r="16" ht="12.75"/>
    <row r="17" ht="12.75"/>
    <row r="18" ht="12.75" customHeight="1">
      <c r="J18" s="6" t="s">
        <v>43</v>
      </c>
    </row>
    <row r="19" ht="12.75">
      <c r="K19" s="6" t="s">
        <v>43</v>
      </c>
    </row>
    <row r="20" ht="12.75">
      <c r="K20" s="6" t="s">
        <v>43</v>
      </c>
    </row>
    <row r="21" spans="2:8" ht="12.75">
      <c r="B21" s="55" t="s">
        <v>48</v>
      </c>
      <c r="H21" s="12"/>
    </row>
    <row r="22" spans="2:13" ht="12.75">
      <c r="B22" s="13" t="s">
        <v>49</v>
      </c>
      <c r="D22" s="14"/>
      <c r="E22" s="6" t="s">
        <v>43</v>
      </c>
      <c r="G22" s="14"/>
      <c r="H22" s="14" t="s">
        <v>43</v>
      </c>
      <c r="I22" s="6" t="s">
        <v>43</v>
      </c>
      <c r="J22" s="6" t="s">
        <v>43</v>
      </c>
      <c r="L22" s="10" t="s">
        <v>43</v>
      </c>
      <c r="M22" s="6" t="s">
        <v>43</v>
      </c>
    </row>
    <row r="23" spans="2:14" ht="12.75">
      <c r="B23" s="15" t="s">
        <v>51</v>
      </c>
      <c r="E23" s="52" t="s">
        <v>43</v>
      </c>
      <c r="G23" s="6" t="s">
        <v>43</v>
      </c>
      <c r="M23" s="16" t="s">
        <v>47</v>
      </c>
      <c r="N23" s="17" t="s">
        <v>45</v>
      </c>
    </row>
    <row r="24" spans="13:14" ht="12.75">
      <c r="M24" s="18" t="s">
        <v>44</v>
      </c>
      <c r="N24" s="19">
        <f>MAX(M27:M40)</f>
        <v>0.0019251676664534187</v>
      </c>
    </row>
    <row r="25" spans="1:14" ht="13.5" thickBot="1">
      <c r="A25" s="20"/>
      <c r="B25" s="21" t="s">
        <v>32</v>
      </c>
      <c r="C25" s="22" t="s">
        <v>33</v>
      </c>
      <c r="D25" s="22" t="s">
        <v>34</v>
      </c>
      <c r="E25" s="22" t="s">
        <v>35</v>
      </c>
      <c r="F25" s="22" t="s">
        <v>36</v>
      </c>
      <c r="G25" s="22" t="s">
        <v>37</v>
      </c>
      <c r="H25" s="22" t="s">
        <v>38</v>
      </c>
      <c r="I25" s="22" t="s">
        <v>14</v>
      </c>
      <c r="J25" s="23" t="s">
        <v>15</v>
      </c>
      <c r="K25" s="24" t="s">
        <v>42</v>
      </c>
      <c r="M25" s="25" t="s">
        <v>42</v>
      </c>
      <c r="N25" s="17" t="s">
        <v>46</v>
      </c>
    </row>
    <row r="26" spans="1:18" ht="13.5" thickBot="1">
      <c r="A26" s="26"/>
      <c r="B26" s="2">
        <v>5000000</v>
      </c>
      <c r="C26" s="3">
        <v>200000</v>
      </c>
      <c r="D26" s="3">
        <v>200000</v>
      </c>
      <c r="E26" s="3">
        <v>50000</v>
      </c>
      <c r="F26" s="3">
        <v>50000</v>
      </c>
      <c r="G26" s="3">
        <v>0.003</v>
      </c>
      <c r="H26" s="3">
        <v>0.003</v>
      </c>
      <c r="I26" s="4">
        <v>1</v>
      </c>
      <c r="J26" s="5">
        <v>1</v>
      </c>
      <c r="K26" s="27" t="s">
        <v>41</v>
      </c>
      <c r="M26" s="27" t="s">
        <v>41</v>
      </c>
      <c r="N26" s="28">
        <f>MIN(M27:M40)</f>
        <v>-0.01903988750070157</v>
      </c>
      <c r="P26" s="20"/>
      <c r="Q26" s="20"/>
      <c r="R26" s="20"/>
    </row>
    <row r="27" spans="1:18" ht="13.5" thickBot="1">
      <c r="A27" s="26"/>
      <c r="B27" s="29" t="s">
        <v>31</v>
      </c>
      <c r="C27" s="30" t="s">
        <v>31</v>
      </c>
      <c r="D27" s="30" t="s">
        <v>31</v>
      </c>
      <c r="E27" s="30" t="s">
        <v>31</v>
      </c>
      <c r="F27" s="30" t="s">
        <v>31</v>
      </c>
      <c r="G27" s="30" t="s">
        <v>31</v>
      </c>
      <c r="H27" s="30" t="s">
        <v>31</v>
      </c>
      <c r="K27" s="31">
        <f>$K$31-$J$31</f>
        <v>-0.012563818761999123</v>
      </c>
      <c r="M27" s="53">
        <v>0.0019251676664534187</v>
      </c>
      <c r="Q27" s="20"/>
      <c r="R27" s="20"/>
    </row>
    <row r="28" spans="1:18" ht="12.75">
      <c r="A28" s="33"/>
      <c r="B28" s="1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M28" s="54">
        <v>-0.010857961386696197</v>
      </c>
      <c r="P28" s="6" t="s">
        <v>43</v>
      </c>
      <c r="Q28" s="20"/>
      <c r="R28" s="20"/>
    </row>
    <row r="29" spans="1:18" ht="12.75">
      <c r="A29" s="33"/>
      <c r="C29" s="35"/>
      <c r="D29" s="35"/>
      <c r="E29" s="35"/>
      <c r="F29" s="35"/>
      <c r="G29" s="35"/>
      <c r="H29" s="35"/>
      <c r="I29" s="36"/>
      <c r="J29" s="35"/>
      <c r="K29" s="37"/>
      <c r="L29" s="10" t="s">
        <v>43</v>
      </c>
      <c r="M29" s="54">
        <v>-0.010307349730270504</v>
      </c>
      <c r="Q29" s="20"/>
      <c r="R29" s="20"/>
    </row>
    <row r="30" spans="1:18" ht="13.5" thickBot="1">
      <c r="A30" s="33"/>
      <c r="B30" s="38" t="s">
        <v>22</v>
      </c>
      <c r="C30" s="22" t="s">
        <v>20</v>
      </c>
      <c r="D30" s="22" t="s">
        <v>21</v>
      </c>
      <c r="E30" s="22" t="s">
        <v>16</v>
      </c>
      <c r="F30" s="22" t="s">
        <v>17</v>
      </c>
      <c r="G30" s="22" t="s">
        <v>18</v>
      </c>
      <c r="H30" s="22" t="s">
        <v>19</v>
      </c>
      <c r="I30" s="30" t="s">
        <v>13</v>
      </c>
      <c r="J30" s="30" t="s">
        <v>39</v>
      </c>
      <c r="K30" s="30" t="s">
        <v>40</v>
      </c>
      <c r="M30" s="54">
        <v>-0.018023069303626817</v>
      </c>
      <c r="Q30" s="20"/>
      <c r="R30" s="20"/>
    </row>
    <row r="31" spans="1:18" ht="12.75">
      <c r="A31" s="33"/>
      <c r="B31" s="39">
        <f ca="1">(1+(1-2*RAND())*$B$28/100)*$B$26</f>
        <v>5024559.348663977</v>
      </c>
      <c r="C31" s="40">
        <f ca="1">(1+(1-2*RAND())*$C$28/100)*$C$26</f>
        <v>201555.67347295777</v>
      </c>
      <c r="D31" s="40">
        <f ca="1">(1+(1-2*RAND())*$D$28/100)*$D$26</f>
        <v>201423.86991816678</v>
      </c>
      <c r="E31" s="40">
        <f ca="1">(1+(1-2*RAND())*$E$28/100)*$E$26</f>
        <v>49807.13681762594</v>
      </c>
      <c r="F31" s="40">
        <f ca="1">(1+(1-G312*RAND())*$F$28/100)*$F$26</f>
        <v>50500</v>
      </c>
      <c r="G31" s="40">
        <f ca="1">(1+(1-2*RAND())*$G$28/100)*$G$26</f>
        <v>0.0029807615342630567</v>
      </c>
      <c r="H31" s="40">
        <f ca="1">(1+(1-2*RAND())*$H$28/100)*$H$26</f>
        <v>0.002985738317352825</v>
      </c>
      <c r="I31" s="31">
        <f>$K$36/$K$34</f>
        <v>0.9931956609182946</v>
      </c>
      <c r="J31" s="31">
        <f>$K$38/$K$34</f>
        <v>-0.013630095269597674</v>
      </c>
      <c r="K31" s="31">
        <f>$K$40/$K$34</f>
        <v>-0.026193914031596797</v>
      </c>
      <c r="M31" s="54">
        <v>-0.00379191079431538</v>
      </c>
      <c r="Q31" s="20"/>
      <c r="R31" s="20"/>
    </row>
    <row r="32" spans="1:18" ht="12.75">
      <c r="A32" s="33"/>
      <c r="B32" s="41"/>
      <c r="C32" s="42"/>
      <c r="D32" s="42"/>
      <c r="E32" s="42"/>
      <c r="F32" s="42"/>
      <c r="G32" s="42"/>
      <c r="H32" s="42"/>
      <c r="I32" s="36"/>
      <c r="J32" s="35"/>
      <c r="K32" s="37"/>
      <c r="L32" s="10" t="s">
        <v>43</v>
      </c>
      <c r="M32" s="54">
        <v>-0.008602302402917351</v>
      </c>
      <c r="Q32" s="20"/>
      <c r="R32" s="20"/>
    </row>
    <row r="33" spans="1:18" ht="13.5" thickBot="1">
      <c r="A33" s="20"/>
      <c r="B33" s="22" t="s">
        <v>0</v>
      </c>
      <c r="C33" s="22" t="s">
        <v>2</v>
      </c>
      <c r="D33" s="22" t="s">
        <v>3</v>
      </c>
      <c r="E33" s="22" t="s">
        <v>4</v>
      </c>
      <c r="F33" s="22" t="s">
        <v>1</v>
      </c>
      <c r="G33" s="22" t="s">
        <v>5</v>
      </c>
      <c r="H33" s="22" t="s">
        <v>10</v>
      </c>
      <c r="I33" s="22" t="s">
        <v>11</v>
      </c>
      <c r="J33" s="22" t="s">
        <v>6</v>
      </c>
      <c r="K33" s="30" t="s">
        <v>12</v>
      </c>
      <c r="M33" s="54">
        <v>-0.01170122910922468</v>
      </c>
      <c r="Q33" s="20"/>
      <c r="R33" s="20"/>
    </row>
    <row r="34" spans="1:18" ht="12" customHeight="1">
      <c r="A34" s="43" t="s">
        <v>23</v>
      </c>
      <c r="B34" s="32">
        <f>1/$B$31+1/$E$31+1/$F$31+$G$31+$H$31</f>
        <v>0.006006578298236518</v>
      </c>
      <c r="C34" s="32">
        <f>-1/$E$31</f>
        <v>-2.0077443994855697E-05</v>
      </c>
      <c r="D34" s="32">
        <f>-1/$F$31</f>
        <v>-1.9801980198019803E-05</v>
      </c>
      <c r="E34" s="32">
        <f>-(1/$E$31+$G$31)</f>
        <v>-0.003000838978257912</v>
      </c>
      <c r="F34" s="32">
        <f>1/$C$31+1/$E$31</f>
        <v>2.5038852338115095E-05</v>
      </c>
      <c r="G34" s="44">
        <v>0</v>
      </c>
      <c r="H34" s="32">
        <f>-(1/$F$31+$H$31)</f>
        <v>-0.0030055402975508448</v>
      </c>
      <c r="I34" s="44">
        <v>0</v>
      </c>
      <c r="J34" s="32">
        <f>1/$D$31+1/$F$31</f>
        <v>2.4766635084286626E-05</v>
      </c>
      <c r="K34" s="32">
        <f>B34*(F34*J34-G34*I34)-C34*(E34*J34-G34*H34)+D34*(E34*I34-H34*F34)</f>
        <v>7.424751728000937E-13</v>
      </c>
      <c r="M34" s="54">
        <v>-0.011559143642754474</v>
      </c>
      <c r="Q34" s="20"/>
      <c r="R34" s="20"/>
    </row>
    <row r="35" spans="1:18" ht="13.5" thickBot="1">
      <c r="A35" s="45"/>
      <c r="B35" s="22" t="s">
        <v>0</v>
      </c>
      <c r="C35" s="22" t="s">
        <v>2</v>
      </c>
      <c r="D35" s="22" t="s">
        <v>3</v>
      </c>
      <c r="E35" s="22" t="s">
        <v>4</v>
      </c>
      <c r="F35" s="22" t="s">
        <v>1</v>
      </c>
      <c r="G35" s="22" t="s">
        <v>5</v>
      </c>
      <c r="H35" s="22" t="s">
        <v>10</v>
      </c>
      <c r="I35" s="22" t="s">
        <v>11</v>
      </c>
      <c r="J35" s="22" t="s">
        <v>6</v>
      </c>
      <c r="K35" s="30" t="s">
        <v>27</v>
      </c>
      <c r="M35" s="54">
        <v>-0.01248654505727846</v>
      </c>
      <c r="Q35" s="20"/>
      <c r="R35" s="20"/>
    </row>
    <row r="36" spans="1:18" ht="12.75">
      <c r="A36" s="43" t="s">
        <v>24</v>
      </c>
      <c r="B36" s="34">
        <f>$B$42</f>
        <v>0.005966499851615882</v>
      </c>
      <c r="C36" s="32">
        <f>-1/$E$31</f>
        <v>-2.0077443994855697E-05</v>
      </c>
      <c r="D36" s="32">
        <f>-1/$F$31</f>
        <v>-1.9801980198019803E-05</v>
      </c>
      <c r="E36" s="34">
        <f>$C$42</f>
        <v>-0.0029807615342630567</v>
      </c>
      <c r="F36" s="32">
        <f>1/$C$31+1/$E$31</f>
        <v>2.5038852338115095E-05</v>
      </c>
      <c r="G36" s="46">
        <v>0</v>
      </c>
      <c r="H36" s="34">
        <f>$D$42</f>
        <v>-0.002985738317352825</v>
      </c>
      <c r="I36" s="46">
        <v>0</v>
      </c>
      <c r="J36" s="32">
        <f>1/$D$31+1/$F$31</f>
        <v>2.4766635084286626E-05</v>
      </c>
      <c r="K36" s="32">
        <f>B36*(F36*J36-G36*I36)-C36*(E36*J36-G36*H36)+D36*(E36*I36-H36*F36)</f>
        <v>7.37423119964614E-13</v>
      </c>
      <c r="M36" s="54">
        <v>-0.006624850312008865</v>
      </c>
      <c r="Q36" s="20"/>
      <c r="R36" s="20"/>
    </row>
    <row r="37" spans="1:18" ht="13.5" thickBot="1">
      <c r="A37" s="45"/>
      <c r="B37" s="22" t="s">
        <v>0</v>
      </c>
      <c r="C37" s="22" t="s">
        <v>2</v>
      </c>
      <c r="D37" s="22" t="s">
        <v>3</v>
      </c>
      <c r="E37" s="22" t="s">
        <v>4</v>
      </c>
      <c r="F37" s="22" t="s">
        <v>1</v>
      </c>
      <c r="G37" s="22" t="s">
        <v>5</v>
      </c>
      <c r="H37" s="22" t="s">
        <v>10</v>
      </c>
      <c r="I37" s="22" t="s">
        <v>11</v>
      </c>
      <c r="J37" s="22" t="s">
        <v>6</v>
      </c>
      <c r="K37" s="30" t="s">
        <v>28</v>
      </c>
      <c r="M37" s="54">
        <v>-0.012697591119994961</v>
      </c>
      <c r="Q37" s="20"/>
      <c r="R37" s="20"/>
    </row>
    <row r="38" spans="1:15" ht="12.75">
      <c r="A38" s="43" t="s">
        <v>25</v>
      </c>
      <c r="B38" s="32">
        <f>1/$B$31+1/$E$31+1/$F$31+$G$31+$H$31</f>
        <v>0.006006578298236518</v>
      </c>
      <c r="C38" s="34">
        <f>$B$42</f>
        <v>0.005966499851615882</v>
      </c>
      <c r="D38" s="32">
        <f>-1/$F$31</f>
        <v>-1.9801980198019803E-05</v>
      </c>
      <c r="E38" s="32">
        <f>-(1/$E$31+$G$31)</f>
        <v>-0.003000838978257912</v>
      </c>
      <c r="F38" s="34">
        <f>$C$42</f>
        <v>-0.0029807615342630567</v>
      </c>
      <c r="G38" s="46">
        <v>0</v>
      </c>
      <c r="H38" s="32">
        <f>-(1/$F$31+$H$31)</f>
        <v>-0.0030055402975508448</v>
      </c>
      <c r="I38" s="34">
        <f>$D$42</f>
        <v>-0.002985738317352825</v>
      </c>
      <c r="J38" s="32">
        <f>1/$D$31+1/$F$31</f>
        <v>2.4766635084286626E-05</v>
      </c>
      <c r="K38" s="32">
        <f>B38*(F38*J38-G38*I38)-C38*(E38*J38-G38*H38)+D38*(E38*I38-H38*F38)</f>
        <v>-1.0120007340576273E-14</v>
      </c>
      <c r="M38" s="54">
        <v>0.0005200057163008455</v>
      </c>
      <c r="N38" s="36"/>
      <c r="O38" s="35"/>
    </row>
    <row r="39" spans="1:15" ht="13.5" thickBot="1">
      <c r="A39" s="47"/>
      <c r="B39" s="22" t="s">
        <v>0</v>
      </c>
      <c r="C39" s="22" t="s">
        <v>2</v>
      </c>
      <c r="D39" s="22" t="s">
        <v>3</v>
      </c>
      <c r="E39" s="22" t="s">
        <v>4</v>
      </c>
      <c r="F39" s="22" t="s">
        <v>1</v>
      </c>
      <c r="G39" s="22" t="s">
        <v>5</v>
      </c>
      <c r="H39" s="22" t="s">
        <v>10</v>
      </c>
      <c r="I39" s="22" t="s">
        <v>11</v>
      </c>
      <c r="J39" s="22" t="s">
        <v>6</v>
      </c>
      <c r="K39" s="30" t="s">
        <v>29</v>
      </c>
      <c r="M39" s="54">
        <v>-0.008246966603559168</v>
      </c>
      <c r="N39" s="36"/>
      <c r="O39" s="35"/>
    </row>
    <row r="40" spans="1:15" ht="12.75">
      <c r="A40" s="43" t="s">
        <v>26</v>
      </c>
      <c r="B40" s="32">
        <f>1/$B$31+1/$E$31+1/$F$31+$G$31+$H$31</f>
        <v>0.006006578298236518</v>
      </c>
      <c r="C40" s="32">
        <f>-1/$E$31</f>
        <v>-2.0077443994855697E-05</v>
      </c>
      <c r="D40" s="32">
        <f>$B$42</f>
        <v>0.005966499851615882</v>
      </c>
      <c r="E40" s="32">
        <f>-(1/$E$31+$G$31)</f>
        <v>-0.003000838978257912</v>
      </c>
      <c r="F40" s="32">
        <f>1/$C$31+1/$E$31</f>
        <v>2.5038852338115095E-05</v>
      </c>
      <c r="G40" s="32">
        <f>$C$42</f>
        <v>-0.0029807615342630567</v>
      </c>
      <c r="H40" s="32">
        <f>-(1/$F$31+$H$31)</f>
        <v>-0.0030055402975508448</v>
      </c>
      <c r="I40" s="44">
        <v>0</v>
      </c>
      <c r="J40" s="32">
        <f>$D$42</f>
        <v>-0.002985738317352825</v>
      </c>
      <c r="K40" s="32">
        <f>B40*(F40*J40-G40*I40)-C40*(E40*J40-G40*H40)+D40*(E40*I40-H40*F40)</f>
        <v>-1.9448330846920632E-14</v>
      </c>
      <c r="M40" s="54">
        <v>-0.01903988750070157</v>
      </c>
      <c r="N40" s="36"/>
      <c r="O40" s="35"/>
    </row>
    <row r="41" spans="2:15" ht="13.5" thickBot="1">
      <c r="B41" s="22" t="s">
        <v>7</v>
      </c>
      <c r="C41" s="22" t="s">
        <v>8</v>
      </c>
      <c r="D41" s="22" t="s">
        <v>9</v>
      </c>
      <c r="E41" s="35"/>
      <c r="F41" s="35"/>
      <c r="G41" s="35"/>
      <c r="H41" s="35"/>
      <c r="I41" s="35"/>
      <c r="J41" s="35"/>
      <c r="K41" s="35"/>
      <c r="M41" s="53">
        <v>-0.020796399749024905</v>
      </c>
      <c r="N41" s="36"/>
      <c r="O41" s="35"/>
    </row>
    <row r="42" spans="2:15" ht="12.75">
      <c r="B42" s="32">
        <f>$G$31*$I$26+$H$31*$J$26</f>
        <v>0.005966499851615882</v>
      </c>
      <c r="C42" s="32">
        <f>-$G$31*$I$26</f>
        <v>-0.0029807615342630567</v>
      </c>
      <c r="D42" s="32">
        <f>-$H$31*$J$26</f>
        <v>-0.002985738317352825</v>
      </c>
      <c r="E42" s="35"/>
      <c r="F42" s="48"/>
      <c r="G42" s="35"/>
      <c r="H42" s="35"/>
      <c r="I42" s="35"/>
      <c r="J42" s="35"/>
      <c r="K42" s="35"/>
      <c r="M42" s="35"/>
      <c r="N42" s="35"/>
      <c r="O42" s="35"/>
    </row>
    <row r="43" spans="12:15" ht="12.75">
      <c r="L43" s="49"/>
      <c r="M43" s="35"/>
      <c r="N43" s="35"/>
      <c r="O43" s="35"/>
    </row>
    <row r="44" ht="12.75">
      <c r="L44" s="50"/>
    </row>
    <row r="45" ht="12.75">
      <c r="L45" s="51"/>
    </row>
    <row r="46" ht="12.75">
      <c r="L46" s="33"/>
    </row>
    <row r="47" ht="12.75">
      <c r="L47" s="50"/>
    </row>
    <row r="49" ht="12.75">
      <c r="L49" s="6"/>
    </row>
  </sheetData>
  <sheetProtection password="D096" sheet="1" objects="1" scenarios="1"/>
  <printOptions/>
  <pageMargins left="0.39" right="0.37" top="0.39" bottom="0.32" header="0.32" footer="0.2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DATAFORTH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AN103-Interactive Workbook</dc:title>
  <dc:subject/>
  <dc:creator>GWH</dc:creator>
  <cp:keywords/>
  <dc:description/>
  <cp:lastModifiedBy>Preferred Customer</cp:lastModifiedBy>
  <cp:lastPrinted>2002-05-30T01:38:59Z</cp:lastPrinted>
  <dcterms:created xsi:type="dcterms:W3CDTF">1999-12-14T14:44:03Z</dcterms:created>
  <dcterms:modified xsi:type="dcterms:W3CDTF">2002-07-24T18:02:50Z</dcterms:modified>
  <cp:category/>
  <cp:version/>
  <cp:contentType/>
  <cp:contentStatus/>
</cp:coreProperties>
</file>